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Dijkhoogte" sheetId="1" r:id="rId1"/>
    <sheet name="Golfgroei" sheetId="2" r:id="rId2"/>
  </sheets>
  <definedNames/>
  <calcPr fullCalcOnLoad="1"/>
</workbook>
</file>

<file path=xl/sharedStrings.xml><?xml version="1.0" encoding="utf-8"?>
<sst xmlns="http://schemas.openxmlformats.org/spreadsheetml/2006/main" count="75" uniqueCount="65">
  <si>
    <t>bermbreedte</t>
  </si>
  <si>
    <t>kruinbreedte</t>
  </si>
  <si>
    <t>hoogte achterland</t>
  </si>
  <si>
    <t>hoogte voorland</t>
  </si>
  <si>
    <t>taludhelling buiten 1:</t>
  </si>
  <si>
    <t>taludhelling binnen 1:</t>
  </si>
  <si>
    <t>berm</t>
  </si>
  <si>
    <t>buiten</t>
  </si>
  <si>
    <t>binnen</t>
  </si>
  <si>
    <t>taludhelling 1:….</t>
  </si>
  <si>
    <t>Hoogte voorland (aan rivierzijde) t.o.v NAP</t>
  </si>
  <si>
    <t>m</t>
  </si>
  <si>
    <t>Hoogte achterland (binnendijks) t.o.v. NAP</t>
  </si>
  <si>
    <t>(onder N.A.P. is negatief)</t>
  </si>
  <si>
    <t>(m)</t>
  </si>
  <si>
    <t xml:space="preserve">breedte </t>
  </si>
  <si>
    <t>dijkbreedte</t>
  </si>
  <si>
    <t>volume dijk</t>
  </si>
  <si>
    <t>m2</t>
  </si>
  <si>
    <t>kosten van een vierkante meter dijkgrond    (€)</t>
  </si>
  <si>
    <t>aankoop grond  €</t>
  </si>
  <si>
    <t>aanbrengen dijklichaam €</t>
  </si>
  <si>
    <t>kosten taludbekleding €</t>
  </si>
  <si>
    <t>totale kosten  €</t>
  </si>
  <si>
    <t>per strekkende meter dijk</t>
  </si>
  <si>
    <t>ontwerppeil +NAP</t>
  </si>
  <si>
    <t>waakhoogte</t>
  </si>
  <si>
    <t>Golfhoogte</t>
  </si>
  <si>
    <t>Golfperiode</t>
  </si>
  <si>
    <t>Ksi</t>
  </si>
  <si>
    <t>Golflengte (diep water)</t>
  </si>
  <si>
    <t>z2%</t>
  </si>
  <si>
    <t>zmax</t>
  </si>
  <si>
    <t>ruwheid</t>
  </si>
  <si>
    <t>bermreductie</t>
  </si>
  <si>
    <t>h/DeltaD</t>
  </si>
  <si>
    <t>hoek talud (rad)</t>
  </si>
  <si>
    <t>D</t>
  </si>
  <si>
    <t>kosten van een m3 ophooggrond    (€)</t>
  </si>
  <si>
    <t>hoogte bekleding</t>
  </si>
  <si>
    <t>volume bekleding</t>
  </si>
  <si>
    <t>kosten van een m3 bekleding (€)</t>
  </si>
  <si>
    <t>kosten van een berm per m2 (€)</t>
  </si>
  <si>
    <t>Ontwerppeil voor de dijk t.o.v. NAP</t>
  </si>
  <si>
    <t xml:space="preserve">Ontwerpgolfhoogte </t>
  </si>
  <si>
    <t>Ontwerp golfperiode</t>
  </si>
  <si>
    <t>s</t>
  </si>
  <si>
    <t xml:space="preserve">Strijklengte </t>
  </si>
  <si>
    <t>Windsnelheid</t>
  </si>
  <si>
    <t>m/s</t>
  </si>
  <si>
    <t>waterdiepte</t>
  </si>
  <si>
    <t>sec</t>
  </si>
  <si>
    <t>gF/u2</t>
  </si>
  <si>
    <t>gh/uw2</t>
  </si>
  <si>
    <t>parm1</t>
  </si>
  <si>
    <t>parm2</t>
  </si>
  <si>
    <t>parm3</t>
  </si>
  <si>
    <t>parm4</t>
  </si>
  <si>
    <t>hoek van inval van de golven</t>
  </si>
  <si>
    <t>graden</t>
  </si>
  <si>
    <t>i</t>
  </si>
  <si>
    <t>ii</t>
  </si>
  <si>
    <t>iii</t>
  </si>
  <si>
    <t>iv</t>
  </si>
  <si>
    <t>volume</t>
  </si>
</sst>
</file>

<file path=xl/styles.xml><?xml version="1.0" encoding="utf-8"?>
<styleSheet xmlns="http://schemas.openxmlformats.org/spreadsheetml/2006/main">
  <numFmts count="2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&quot;€&quot;\ #.##0.00"/>
    <numFmt numFmtId="179" formatCode="&quot;€&quot;\ #.##0"/>
    <numFmt numFmtId="180" formatCode="_-&quot;€&quot;\ * #.##0_-;\-&quot;€&quot;\ * #.##0_-;_-&quot;€&quot;\ * &quot;-&quot;_-;_-@_-"/>
    <numFmt numFmtId="181" formatCode="_-&quot;€&quot;\ * #.##0.00_-;\-&quot;€&quot;\ * #.##0.00_-;_-&quot;€&quot;\ * &quot;-&quot;??_-;_-@_-"/>
    <numFmt numFmtId="182" formatCode="_-* #.##0.00000_-;\-* #.##0.00000_-;_-* &quot;-&quot;?????_-;_-@_-"/>
    <numFmt numFmtId="183" formatCode="0.0"/>
  </numFmts>
  <fonts count="4">
    <font>
      <sz val="10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183" fontId="0" fillId="0" borderId="0" xfId="0" applyNumberFormat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dwarsdoorsnede dijk</a:t>
            </a:r>
          </a:p>
        </c:rich>
      </c:tx>
      <c:layout>
        <c:manualLayout>
          <c:xMode val="factor"/>
          <c:yMode val="factor"/>
          <c:x val="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"/>
          <c:w val="0.9315"/>
          <c:h val="0.69775"/>
        </c:manualLayout>
      </c:layout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Dijkhoogte!$A$4:$A$11</c:f>
              <c:numCache>
                <c:ptCount val="8"/>
                <c:pt idx="0">
                  <c:v>-100</c:v>
                </c:pt>
                <c:pt idx="1">
                  <c:v>-18.537457981584623</c:v>
                </c:pt>
                <c:pt idx="2">
                  <c:v>-17.522474788950774</c:v>
                </c:pt>
                <c:pt idx="3">
                  <c:v>-7.522474788950774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50</c:v>
                </c:pt>
              </c:numCache>
            </c:numRef>
          </c:xVal>
          <c:yVal>
            <c:numRef>
              <c:f>Dijkhoogte!$C$4:$C$11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Dijkhoogte!$A$4:$A$11</c:f>
              <c:numCache>
                <c:ptCount val="8"/>
                <c:pt idx="0">
                  <c:v>-100</c:v>
                </c:pt>
                <c:pt idx="1">
                  <c:v>-18.537457981584623</c:v>
                </c:pt>
                <c:pt idx="2">
                  <c:v>-17.522474788950774</c:v>
                </c:pt>
                <c:pt idx="3">
                  <c:v>-7.522474788950774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50</c:v>
                </c:pt>
              </c:numCache>
            </c:numRef>
          </c:xVal>
          <c:yVal>
            <c:numRef>
              <c:f>Dijkhoogte!$B$4:$B$11</c:f>
              <c:numCache>
                <c:ptCount val="8"/>
                <c:pt idx="0">
                  <c:v>4</c:v>
                </c:pt>
                <c:pt idx="1">
                  <c:v>4</c:v>
                </c:pt>
                <c:pt idx="2">
                  <c:v>4.507491596316925</c:v>
                </c:pt>
                <c:pt idx="3">
                  <c:v>4.507491596316925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8378451"/>
        <c:axId val="31188332"/>
      </c:scatterChart>
      <c:valAx>
        <c:axId val="18378451"/>
        <c:scaling>
          <c:orientation val="minMax"/>
          <c:max val="5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landzijde                  afstand (m)                  rivier- of zeezijde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332"/>
        <c:crossesAt val="-10"/>
        <c:crossBetween val="midCat"/>
        <c:dispUnits/>
      </c:valAx>
      <c:valAx>
        <c:axId val="31188332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hoogte t.o.v. NAP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8451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0</xdr:rowOff>
    </xdr:from>
    <xdr:to>
      <xdr:col>11</xdr:col>
      <xdr:colOff>400050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2533650" y="0"/>
        <a:ext cx="6057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9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10.7109375" style="0" bestFit="1" customWidth="1"/>
    <col min="5" max="5" width="10.8515625" style="0" customWidth="1"/>
    <col min="6" max="6" width="11.28125" style="0" customWidth="1"/>
    <col min="7" max="7" width="9.00390625" style="0" customWidth="1"/>
    <col min="8" max="8" width="11.00390625" style="0" customWidth="1"/>
    <col min="9" max="9" width="11.28125" style="0" customWidth="1"/>
    <col min="11" max="11" width="22.140625" style="0" customWidth="1"/>
    <col min="12" max="12" width="7.8515625" style="0" customWidth="1"/>
  </cols>
  <sheetData>
    <row r="4" spans="1:3" ht="12.75">
      <c r="A4">
        <v>-100</v>
      </c>
      <c r="B4">
        <f>C27</f>
        <v>4</v>
      </c>
      <c r="C4">
        <v>0</v>
      </c>
    </row>
    <row r="5" spans="1:3" ht="12.75">
      <c r="A5">
        <f>IF((C27&lt;(C20+C25)),(A6-(C20+C25-C27)*C23),A6)</f>
        <v>-18.537457981584623</v>
      </c>
      <c r="B5">
        <f>C27</f>
        <v>4</v>
      </c>
      <c r="C5">
        <v>0</v>
      </c>
    </row>
    <row r="6" spans="1:3" ht="12.75">
      <c r="A6">
        <f>A7-C26</f>
        <v>-17.522474788950774</v>
      </c>
      <c r="B6">
        <f>C20+C25</f>
        <v>4.507491596316925</v>
      </c>
      <c r="C6">
        <v>0</v>
      </c>
    </row>
    <row r="7" spans="1:3" ht="12.75">
      <c r="A7">
        <f>A8-C25*C21</f>
        <v>-7.522474788950774</v>
      </c>
      <c r="B7">
        <f>C20+C25</f>
        <v>4.507491596316925</v>
      </c>
      <c r="C7">
        <v>0</v>
      </c>
    </row>
    <row r="8" spans="1:3" ht="12.75">
      <c r="A8">
        <v>0</v>
      </c>
      <c r="B8">
        <f>C20</f>
        <v>2</v>
      </c>
      <c r="C8">
        <v>0</v>
      </c>
    </row>
    <row r="9" spans="1:3" ht="12.75">
      <c r="A9">
        <f>A8+C24</f>
        <v>0</v>
      </c>
      <c r="B9">
        <f>C20</f>
        <v>2</v>
      </c>
      <c r="C9">
        <v>0</v>
      </c>
    </row>
    <row r="10" spans="1:3" ht="12.75">
      <c r="A10">
        <f>A9+C21*(B9-C28)</f>
        <v>6</v>
      </c>
      <c r="B10">
        <f>C28</f>
        <v>0</v>
      </c>
      <c r="C10">
        <v>0</v>
      </c>
    </row>
    <row r="11" spans="1:3" ht="12.75">
      <c r="A11">
        <v>50</v>
      </c>
      <c r="B11">
        <f>C28</f>
        <v>0</v>
      </c>
      <c r="C11">
        <v>0</v>
      </c>
    </row>
    <row r="18" ht="13.5" thickBot="1"/>
    <row r="19" spans="5:13" ht="13.5" thickTop="1">
      <c r="E19" s="1"/>
      <c r="F19" s="18" t="s">
        <v>1</v>
      </c>
      <c r="G19" s="19" t="s">
        <v>6</v>
      </c>
      <c r="H19" s="20" t="s">
        <v>9</v>
      </c>
      <c r="I19" s="21"/>
      <c r="K19" t="s">
        <v>16</v>
      </c>
      <c r="L19" s="6">
        <f>A10-A5</f>
        <v>24.537457981584623</v>
      </c>
      <c r="M19" t="s">
        <v>11</v>
      </c>
    </row>
    <row r="20" spans="1:13" ht="13.5" thickBot="1">
      <c r="A20" t="s">
        <v>25</v>
      </c>
      <c r="C20">
        <f>I28</f>
        <v>2</v>
      </c>
      <c r="E20" s="2"/>
      <c r="F20" s="22" t="s">
        <v>14</v>
      </c>
      <c r="G20" s="23" t="s">
        <v>15</v>
      </c>
      <c r="H20" s="24" t="s">
        <v>7</v>
      </c>
      <c r="I20" s="25" t="s">
        <v>8</v>
      </c>
      <c r="K20" t="s">
        <v>17</v>
      </c>
      <c r="L20" s="6">
        <f>C49</f>
        <v>107.05493936760618</v>
      </c>
      <c r="M20" t="s">
        <v>18</v>
      </c>
    </row>
    <row r="21" spans="1:9" ht="12.75">
      <c r="A21" t="s">
        <v>4</v>
      </c>
      <c r="C21">
        <v>3</v>
      </c>
      <c r="E21" s="3"/>
      <c r="F21" s="10">
        <v>2</v>
      </c>
      <c r="G21" s="11">
        <v>0</v>
      </c>
      <c r="H21" s="12">
        <v>3</v>
      </c>
      <c r="I21" s="13">
        <v>2</v>
      </c>
    </row>
    <row r="22" spans="1:9" ht="12.75">
      <c r="A22" t="s">
        <v>36</v>
      </c>
      <c r="C22">
        <f>ATAN(1/C21)</f>
        <v>0.3217505543966422</v>
      </c>
      <c r="E22" s="4"/>
      <c r="F22" s="10"/>
      <c r="G22" s="11"/>
      <c r="H22" s="12"/>
      <c r="I22" s="13"/>
    </row>
    <row r="23" spans="1:12" ht="12.75">
      <c r="A23" t="s">
        <v>5</v>
      </c>
      <c r="C23">
        <v>2</v>
      </c>
      <c r="E23" s="4"/>
      <c r="F23" s="10"/>
      <c r="G23" s="11"/>
      <c r="H23" s="12"/>
      <c r="I23" s="13"/>
      <c r="K23" t="s">
        <v>20</v>
      </c>
      <c r="L23" s="6">
        <f>L19*I36</f>
        <v>613.4364495396155</v>
      </c>
    </row>
    <row r="24" spans="1:12" ht="12.75">
      <c r="A24" t="s">
        <v>0</v>
      </c>
      <c r="C24">
        <v>0</v>
      </c>
      <c r="E24" s="4"/>
      <c r="F24" s="10"/>
      <c r="G24" s="11"/>
      <c r="H24" s="12"/>
      <c r="I24" s="13"/>
      <c r="K24" t="s">
        <v>21</v>
      </c>
      <c r="L24" s="6">
        <f>I37*L20</f>
        <v>2141.0987873521235</v>
      </c>
    </row>
    <row r="25" spans="1:12" ht="12.75">
      <c r="A25" t="s">
        <v>26</v>
      </c>
      <c r="C25" s="7">
        <f>MIN(C37:C38)</f>
        <v>2.5074915963169246</v>
      </c>
      <c r="E25" s="4"/>
      <c r="F25" s="10"/>
      <c r="G25" s="11"/>
      <c r="H25" s="12"/>
      <c r="I25" s="13"/>
      <c r="K25" t="s">
        <v>22</v>
      </c>
      <c r="L25" s="6">
        <f>I38*C43+C24*I39</f>
        <v>517.4398653091306</v>
      </c>
    </row>
    <row r="26" spans="1:12" ht="13.5" thickBot="1">
      <c r="A26" t="s">
        <v>1</v>
      </c>
      <c r="C26">
        <v>10</v>
      </c>
      <c r="E26" s="5"/>
      <c r="F26" s="14">
        <v>10</v>
      </c>
      <c r="G26" s="15">
        <v>20</v>
      </c>
      <c r="H26" s="16">
        <v>8</v>
      </c>
      <c r="I26" s="17">
        <v>4</v>
      </c>
      <c r="L26" s="6"/>
    </row>
    <row r="27" spans="1:12" ht="13.5" thickTop="1">
      <c r="A27" t="s">
        <v>2</v>
      </c>
      <c r="C27">
        <f>I33</f>
        <v>4</v>
      </c>
      <c r="K27" t="s">
        <v>23</v>
      </c>
      <c r="L27" s="6">
        <f>SUM(L23:L26)</f>
        <v>3271.97510220087</v>
      </c>
    </row>
    <row r="28" spans="1:11" ht="12.75">
      <c r="A28" t="s">
        <v>3</v>
      </c>
      <c r="C28">
        <f>I32</f>
        <v>0</v>
      </c>
      <c r="E28" t="s">
        <v>43</v>
      </c>
      <c r="I28" s="8">
        <v>2</v>
      </c>
      <c r="J28" t="s">
        <v>11</v>
      </c>
      <c r="K28" t="s">
        <v>24</v>
      </c>
    </row>
    <row r="29" spans="5:10" ht="12.75">
      <c r="E29" t="s">
        <v>44</v>
      </c>
      <c r="I29" s="8">
        <v>2</v>
      </c>
      <c r="J29" t="s">
        <v>11</v>
      </c>
    </row>
    <row r="30" spans="5:10" ht="12.75">
      <c r="E30" t="s">
        <v>45</v>
      </c>
      <c r="I30" s="8">
        <v>4</v>
      </c>
      <c r="J30" t="s">
        <v>46</v>
      </c>
    </row>
    <row r="31" spans="1:10" ht="12.75">
      <c r="A31" t="s">
        <v>27</v>
      </c>
      <c r="C31">
        <f>MIN(I29,0.5*(C20-C28))</f>
        <v>1</v>
      </c>
      <c r="E31" t="s">
        <v>58</v>
      </c>
      <c r="I31" s="8">
        <v>20</v>
      </c>
      <c r="J31" t="s">
        <v>59</v>
      </c>
    </row>
    <row r="32" spans="1:10" ht="12.75">
      <c r="A32" t="s">
        <v>28</v>
      </c>
      <c r="C32">
        <f>I30</f>
        <v>4</v>
      </c>
      <c r="E32" t="s">
        <v>10</v>
      </c>
      <c r="I32" s="8">
        <v>0</v>
      </c>
      <c r="J32" t="s">
        <v>11</v>
      </c>
    </row>
    <row r="33" spans="1:10" ht="12.75">
      <c r="A33" t="s">
        <v>30</v>
      </c>
      <c r="C33">
        <f>1.56*C32*C32</f>
        <v>24.96</v>
      </c>
      <c r="E33" t="s">
        <v>12</v>
      </c>
      <c r="I33" s="8">
        <v>4</v>
      </c>
      <c r="J33" t="s">
        <v>11</v>
      </c>
    </row>
    <row r="34" spans="1:5" ht="12.75">
      <c r="A34" t="s">
        <v>29</v>
      </c>
      <c r="C34" s="7">
        <f>(1/C21)/SQRT(C31/C33)</f>
        <v>1.6653327995729061</v>
      </c>
      <c r="E34" t="s">
        <v>13</v>
      </c>
    </row>
    <row r="35" spans="1:3" ht="12.75">
      <c r="A35" t="s">
        <v>33</v>
      </c>
      <c r="C35">
        <v>0.9</v>
      </c>
    </row>
    <row r="36" spans="1:9" ht="12.75">
      <c r="A36" t="s">
        <v>34</v>
      </c>
      <c r="C36">
        <f>1-(C24/C31)/(2*C21+C24/C31)</f>
        <v>1</v>
      </c>
      <c r="E36" t="s">
        <v>19</v>
      </c>
      <c r="I36" s="9">
        <v>25</v>
      </c>
    </row>
    <row r="37" spans="1:9" ht="12.75">
      <c r="A37" t="s">
        <v>31</v>
      </c>
      <c r="C37">
        <f>MAX(1.75*C35*C36*C34*C31*(1-0.0022*I31),0.5)</f>
        <v>2.5074915963169246</v>
      </c>
      <c r="E37" t="s">
        <v>38</v>
      </c>
      <c r="I37" s="9">
        <v>20</v>
      </c>
    </row>
    <row r="38" spans="1:9" ht="12.75">
      <c r="A38" t="s">
        <v>32</v>
      </c>
      <c r="C38">
        <f>MAX(C31*(4.3-1.6/SQRT(C34)),0.5)</f>
        <v>3.0601490910077787</v>
      </c>
      <c r="E38" t="s">
        <v>41</v>
      </c>
      <c r="I38" s="8">
        <v>350</v>
      </c>
    </row>
    <row r="39" spans="5:9" ht="12.75">
      <c r="E39" t="s">
        <v>42</v>
      </c>
      <c r="I39" s="8">
        <v>50</v>
      </c>
    </row>
    <row r="40" spans="1:3" ht="12.75">
      <c r="A40" t="s">
        <v>35</v>
      </c>
      <c r="C40">
        <f>2.25*2*COS(C22)/C34^0.66</f>
        <v>3.0488993301055674</v>
      </c>
    </row>
    <row r="41" spans="1:3" ht="12.75">
      <c r="A41" t="s">
        <v>37</v>
      </c>
      <c r="C41">
        <f>C31/1.5/C40</f>
        <v>0.2186581433121911</v>
      </c>
    </row>
    <row r="42" spans="1:3" ht="12.75">
      <c r="A42" t="s">
        <v>39</v>
      </c>
      <c r="C42">
        <f>C31+0.5*C25</f>
        <v>2.2537457981584623</v>
      </c>
    </row>
    <row r="43" spans="1:3" ht="12.75">
      <c r="A43" t="s">
        <v>40</v>
      </c>
      <c r="C43">
        <f>C42*C41*C21</f>
        <v>1.4783996151689447</v>
      </c>
    </row>
    <row r="45" spans="2:3" ht="12.75">
      <c r="B45" t="s">
        <v>60</v>
      </c>
      <c r="C45">
        <f>(A6-A5)*(B6-B5)/2</f>
        <v>0.2575477203323004</v>
      </c>
    </row>
    <row r="46" spans="2:3" ht="12.75">
      <c r="B46" t="s">
        <v>61</v>
      </c>
      <c r="C46">
        <f>IF((B6-B5)&gt;0,+(A7-A6)*(B6-B5),0)</f>
        <v>5.074915963169246</v>
      </c>
    </row>
    <row r="47" spans="2:3" ht="12.75">
      <c r="B47" t="s">
        <v>62</v>
      </c>
      <c r="C47">
        <f>((A10-A9)*(A8-A7))*(B7-B10)/2</f>
        <v>101.72247568410464</v>
      </c>
    </row>
    <row r="48" spans="2:3" ht="13.5" thickBot="1">
      <c r="B48" t="s">
        <v>63</v>
      </c>
      <c r="C48">
        <f>+(A9-A8)*(B9-B10)</f>
        <v>0</v>
      </c>
    </row>
    <row r="49" spans="2:3" ht="12.75">
      <c r="B49" t="s">
        <v>64</v>
      </c>
      <c r="C49" s="27">
        <f>SUM(C45:C48)</f>
        <v>107.05493936760618</v>
      </c>
    </row>
  </sheetData>
  <printOptions/>
  <pageMargins left="0.75" right="0.75" top="1" bottom="1" header="0.5" footer="0.5"/>
  <pageSetup horizontalDpi="600" verticalDpi="600" orientation="landscape" paperSize="9" scale="6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A1">
      <selection activeCell="C9" sqref="C9"/>
    </sheetView>
  </sheetViews>
  <sheetFormatPr defaultColWidth="9.140625" defaultRowHeight="12.75"/>
  <cols>
    <col min="1" max="1" width="11.421875" style="0" customWidth="1"/>
  </cols>
  <sheetData>
    <row r="3" spans="1:3" ht="12.75">
      <c r="A3" t="s">
        <v>47</v>
      </c>
      <c r="B3" s="8">
        <v>2437</v>
      </c>
      <c r="C3" t="s">
        <v>11</v>
      </c>
    </row>
    <row r="4" spans="1:3" ht="12.75">
      <c r="A4" t="s">
        <v>48</v>
      </c>
      <c r="B4" s="8">
        <v>30</v>
      </c>
      <c r="C4" t="s">
        <v>49</v>
      </c>
    </row>
    <row r="5" spans="1:3" ht="12.75">
      <c r="A5" t="s">
        <v>50</v>
      </c>
      <c r="B5" s="8">
        <v>5</v>
      </c>
      <c r="C5" t="s">
        <v>11</v>
      </c>
    </row>
    <row r="7" spans="1:3" ht="12.75">
      <c r="A7" t="s">
        <v>27</v>
      </c>
      <c r="B7" s="26">
        <f>0.283*B15*B16*B4*B4/9.8</f>
        <v>1.0853534764065416</v>
      </c>
      <c r="C7" t="s">
        <v>11</v>
      </c>
    </row>
    <row r="8" spans="1:3" ht="12.75">
      <c r="A8" t="s">
        <v>28</v>
      </c>
      <c r="B8" s="26">
        <f>1.2*B17*B18*2*3.141*B4/9.8</f>
        <v>3.558291525374539</v>
      </c>
      <c r="C8" t="s">
        <v>51</v>
      </c>
    </row>
    <row r="13" spans="1:2" ht="12.75">
      <c r="A13" t="s">
        <v>52</v>
      </c>
      <c r="B13">
        <f>9.8*B3/B4/B4</f>
        <v>26.536222222222225</v>
      </c>
    </row>
    <row r="14" spans="1:2" ht="12.75">
      <c r="A14" t="s">
        <v>53</v>
      </c>
      <c r="B14">
        <f>9.8*B5/B4/B4</f>
        <v>0.05444444444444444</v>
      </c>
    </row>
    <row r="15" spans="1:2" ht="12.75">
      <c r="A15" t="s">
        <v>54</v>
      </c>
      <c r="B15">
        <f>TANH(0.578*B14^0.75)</f>
        <v>0.0650547821780281</v>
      </c>
    </row>
    <row r="16" spans="1:2" ht="12.75">
      <c r="A16" t="s">
        <v>55</v>
      </c>
      <c r="B16">
        <f>TANH((0.0125*B13^0.42)/B15)</f>
        <v>0.6419321178235651</v>
      </c>
    </row>
    <row r="17" spans="1:2" ht="12.75">
      <c r="A17" t="s">
        <v>56</v>
      </c>
      <c r="B17">
        <f>TANH(0.833*B14^0.375)</f>
        <v>0.27258872665382483</v>
      </c>
    </row>
    <row r="18" spans="1:2" ht="12.75">
      <c r="A18" t="s">
        <v>57</v>
      </c>
      <c r="B18">
        <f>TANH((0.077*B13^0.25)/B17)</f>
        <v>0.5656649612208432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H.J.Verhagen</dc:creator>
  <cp:keywords/>
  <dc:description/>
  <cp:lastModifiedBy>Verhagen</cp:lastModifiedBy>
  <cp:lastPrinted>2006-06-27T12:37:51Z</cp:lastPrinted>
  <dcterms:created xsi:type="dcterms:W3CDTF">2006-03-27T18:22:48Z</dcterms:created>
  <dcterms:modified xsi:type="dcterms:W3CDTF">2007-03-28T13:29:14Z</dcterms:modified>
  <cp:category/>
  <cp:version/>
  <cp:contentType/>
  <cp:contentStatus/>
</cp:coreProperties>
</file>